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24226"/>
  <mc:AlternateContent xmlns:mc="http://schemas.openxmlformats.org/markup-compatibility/2006">
    <mc:Choice Requires="x15">
      <x15ac:absPath xmlns:x15ac="http://schemas.microsoft.com/office/spreadsheetml/2010/11/ac" url="P:\Jens\Agendas\"/>
    </mc:Choice>
  </mc:AlternateContent>
  <xr:revisionPtr revIDLastSave="0" documentId="8_{0E769E8B-8550-4F7F-9459-E18F25940198}" xr6:coauthVersionLast="36" xr6:coauthVersionMax="36" xr10:uidLastSave="{00000000-0000-0000-0000-000000000000}"/>
  <bookViews>
    <workbookView xWindow="-108" yWindow="-108" windowWidth="22776" windowHeight="14664" xr2:uid="{00000000-000D-0000-FFFF-FFFF00000000}"/>
  </bookViews>
  <sheets>
    <sheet name="sheet1" sheetId="2" r:id="rId1"/>
  </sheets>
  <definedNames>
    <definedName name="_xlnm.Print_Area" localSheetId="0">sheet1!$A$1:$L$84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33" i="2" l="1"/>
  <c r="J34" i="2"/>
  <c r="J30" i="2"/>
  <c r="J41" i="2"/>
  <c r="I31" i="2"/>
  <c r="I34" i="2"/>
  <c r="I38" i="2"/>
  <c r="I40" i="2"/>
  <c r="I27" i="2"/>
  <c r="I30" i="2"/>
  <c r="I41" i="2"/>
  <c r="H34" i="2"/>
  <c r="H30" i="2"/>
  <c r="H41" i="2"/>
  <c r="E40" i="2"/>
  <c r="E39" i="2"/>
  <c r="E38" i="2"/>
  <c r="K12" i="2"/>
  <c r="K11" i="2"/>
  <c r="K10" i="2"/>
  <c r="K29" i="2"/>
  <c r="K30" i="2" s="1"/>
  <c r="K27" i="2"/>
  <c r="K28" i="2"/>
  <c r="H22" i="2"/>
  <c r="K32" i="2"/>
  <c r="K39" i="2"/>
  <c r="K31" i="2"/>
  <c r="I22" i="2"/>
  <c r="J22" i="2"/>
  <c r="I73" i="2"/>
  <c r="I80" i="2"/>
  <c r="K40" i="2"/>
  <c r="K38" i="2"/>
  <c r="H73" i="2"/>
  <c r="H80" i="2"/>
  <c r="J73" i="2"/>
  <c r="J80" i="2"/>
  <c r="K73" i="2"/>
  <c r="K74" i="2" s="1"/>
  <c r="K34" i="2" l="1"/>
  <c r="K41" i="2" s="1"/>
  <c r="K22" i="2"/>
  <c r="K80" i="2" l="1"/>
  <c r="K81" i="2" s="1"/>
  <c r="K42" i="2"/>
</calcChain>
</file>

<file path=xl/sharedStrings.xml><?xml version="1.0" encoding="utf-8"?>
<sst xmlns="http://schemas.openxmlformats.org/spreadsheetml/2006/main" count="121" uniqueCount="87">
  <si>
    <t>Budget</t>
  </si>
  <si>
    <t>Actual</t>
  </si>
  <si>
    <t>Personal Services</t>
  </si>
  <si>
    <t>Expenses</t>
  </si>
  <si>
    <t>Town of West Tisbury</t>
  </si>
  <si>
    <t>Grade</t>
  </si>
  <si>
    <t>Step</t>
  </si>
  <si>
    <t>Hours/</t>
  </si>
  <si>
    <t>Week</t>
  </si>
  <si>
    <t>Request</t>
  </si>
  <si>
    <t>Hourly</t>
  </si>
  <si>
    <t xml:space="preserve">Percent Change </t>
  </si>
  <si>
    <t>Rentals &amp; Leases</t>
  </si>
  <si>
    <t>Other Purchased Services</t>
  </si>
  <si>
    <t>Office Supplies</t>
  </si>
  <si>
    <t>Building &amp; Equipment Supplies</t>
  </si>
  <si>
    <t>Custodial &amp; Housekeeping Supplies</t>
  </si>
  <si>
    <t>Groundskeeping Supplies</t>
  </si>
  <si>
    <t>Educational Supplies</t>
  </si>
  <si>
    <t>Travel</t>
  </si>
  <si>
    <t>Insurance Premiums</t>
  </si>
  <si>
    <t>Vehicular Supplies (includes gasoline)</t>
  </si>
  <si>
    <t>Repairs &amp; Maintenance Services</t>
  </si>
  <si>
    <t>Total Personal Services</t>
  </si>
  <si>
    <t>Other Property Services (includes custodial)</t>
  </si>
  <si>
    <t>Other Unclassified Items</t>
  </si>
  <si>
    <t>Total Department/Committee</t>
  </si>
  <si>
    <t>Date Completed:</t>
  </si>
  <si>
    <t>Submitted by:</t>
  </si>
  <si>
    <t>Food &amp; Food Service Supplies</t>
  </si>
  <si>
    <t>Rate*</t>
  </si>
  <si>
    <t>Legal Services</t>
  </si>
  <si>
    <t>Estimate</t>
  </si>
  <si>
    <t>Total Revenue Generated</t>
  </si>
  <si>
    <t>Miscellaneous Department Receipts</t>
  </si>
  <si>
    <t>Fund</t>
  </si>
  <si>
    <t>General</t>
  </si>
  <si>
    <t>Revenue</t>
  </si>
  <si>
    <t>Source/Description of Revenue</t>
  </si>
  <si>
    <t>Professional &amp; Technical (services)</t>
  </si>
  <si>
    <t>Professional &amp; Technical (training/seminars)</t>
  </si>
  <si>
    <t>Communication-Telephone/Internet</t>
  </si>
  <si>
    <t>Communication-Notices/Ads</t>
  </si>
  <si>
    <t>Communication-Postage/Shipping</t>
  </si>
  <si>
    <t>Energy Services-Electricty</t>
  </si>
  <si>
    <t>Energy Services-Heating Oil</t>
  </si>
  <si>
    <t>Energy Services-Propane Gas</t>
  </si>
  <si>
    <t>Communication-Publications/TV</t>
  </si>
  <si>
    <t># of</t>
  </si>
  <si>
    <t xml:space="preserve">Rate / </t>
  </si>
  <si>
    <t>Inspect</t>
  </si>
  <si>
    <t>Electric Inspections</t>
  </si>
  <si>
    <t>Gas Inspections</t>
  </si>
  <si>
    <t>Permits/Inspections-Gas</t>
  </si>
  <si>
    <t>Permits/Inspections-Electrical</t>
  </si>
  <si>
    <t>Permits</t>
  </si>
  <si>
    <t>Ins Rate</t>
  </si>
  <si>
    <t>Permits/Inspections-Plumbing</t>
  </si>
  <si>
    <t>Plumbing Inspections</t>
  </si>
  <si>
    <t>Revised</t>
  </si>
  <si>
    <t>Weeks</t>
  </si>
  <si>
    <t>Inspector of Buildings &amp; Zoning - 241</t>
  </si>
  <si>
    <t>Dues &amp; Memberships (SEMBOA &amp; NFPA)</t>
  </si>
  <si>
    <t xml:space="preserve">Other Department Supplies </t>
  </si>
  <si>
    <t>Fines</t>
  </si>
  <si>
    <t>FY 2020</t>
  </si>
  <si>
    <t>Local Inspector</t>
  </si>
  <si>
    <t>Vacation/Training Coverage</t>
  </si>
  <si>
    <t xml:space="preserve">Building/ Sheet Metal Inspections </t>
  </si>
  <si>
    <t>FY 2021</t>
  </si>
  <si>
    <t>per yr</t>
  </si>
  <si>
    <t xml:space="preserve">Overtime </t>
  </si>
  <si>
    <t>FY 2022</t>
  </si>
  <si>
    <t>FY 2023 Budget Request Worksheet</t>
  </si>
  <si>
    <t>FY 2023</t>
  </si>
  <si>
    <t>Due by December 17, 2021</t>
  </si>
  <si>
    <t>Permits-Sign</t>
  </si>
  <si>
    <t>Permits-Smoke/CO Dectector</t>
  </si>
  <si>
    <t>Permits-Solid Fuel</t>
  </si>
  <si>
    <t>Permits-Sprinkler System</t>
  </si>
  <si>
    <t>Permits-Wood Stove</t>
  </si>
  <si>
    <t>Permits-Camping</t>
  </si>
  <si>
    <t>Permits-Sheet Metal</t>
  </si>
  <si>
    <t>Permits-Builiding (includes Inspections)</t>
  </si>
  <si>
    <t>Per Rate</t>
  </si>
  <si>
    <t>* 2.4% Scale Adjustment</t>
  </si>
  <si>
    <t>Zoning/Building Inspector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</si>
</sst>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%"/>
    <numFmt numFmtId="165" formatCode="#,##0.0"/>
    <numFmt numFmtId="166" formatCode="#,##0.0_);\(#,##0.0\)"/>
    <numFmt numFmtId="167" formatCode="0.00_);\(0.00\)"/>
  </numFmts>
  <fonts count="6" x14ac:knownFonts="1">
    <font>
      <sz val="10"/>
      <name val="Arial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u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55">
    <xf numFmtId="0" fontId="0" fillId="0" borderId="0" xfId="0"/>
    <xf numFmtId="0" fontId="1" fillId="0" borderId="0" xfId="0" applyFont="1" applyAlignment="1">
      <alignment horizontal="centerContinuous"/>
    </xf>
    <xf numFmtId="165" fontId="1" fillId="0" borderId="0" xfId="0" applyNumberFormat="1" applyFont="1" applyAlignment="1">
      <alignment horizontal="centerContinuous"/>
    </xf>
    <xf numFmtId="37" fontId="1" fillId="0" borderId="0" xfId="0" applyNumberFormat="1" applyFont="1" applyAlignment="1">
      <alignment horizontal="centerContinuous"/>
    </xf>
    <xf numFmtId="39" fontId="2" fillId="0" borderId="0" xfId="0" applyNumberFormat="1" applyFont="1" applyAlignment="1">
      <alignment horizontal="centerContinuous"/>
    </xf>
    <xf numFmtId="0" fontId="1" fillId="0" borderId="0" xfId="0" applyFont="1"/>
    <xf numFmtId="0" fontId="2" fillId="0" borderId="0" xfId="0" applyFont="1" applyAlignment="1">
      <alignment horizontal="centerContinuous"/>
    </xf>
    <xf numFmtId="0" fontId="1" fillId="0" borderId="0" xfId="0" applyFont="1" applyBorder="1" applyAlignment="1">
      <alignment horizontal="center"/>
    </xf>
    <xf numFmtId="165" fontId="1" fillId="0" borderId="0" xfId="0" applyNumberFormat="1" applyFont="1" applyBorder="1" applyAlignment="1">
      <alignment horizontal="center"/>
    </xf>
    <xf numFmtId="37" fontId="1" fillId="0" borderId="0" xfId="0" applyNumberFormat="1" applyFont="1" applyBorder="1" applyAlignment="1">
      <alignment horizontal="center"/>
    </xf>
    <xf numFmtId="37" fontId="1" fillId="0" borderId="1" xfId="0" applyNumberFormat="1" applyFont="1" applyBorder="1" applyAlignment="1">
      <alignment horizontal="center"/>
    </xf>
    <xf numFmtId="39" fontId="2" fillId="0" borderId="1" xfId="0" applyNumberFormat="1" applyFont="1" applyBorder="1" applyAlignment="1">
      <alignment horizontal="center"/>
    </xf>
    <xf numFmtId="37" fontId="1" fillId="0" borderId="2" xfId="0" applyNumberFormat="1" applyFont="1" applyBorder="1" applyAlignment="1">
      <alignment horizontal="center"/>
    </xf>
    <xf numFmtId="39" fontId="2" fillId="0" borderId="2" xfId="0" applyNumberFormat="1" applyFont="1" applyBorder="1" applyAlignment="1">
      <alignment horizontal="center"/>
    </xf>
    <xf numFmtId="37" fontId="1" fillId="0" borderId="3" xfId="0" applyNumberFormat="1" applyFont="1" applyBorder="1"/>
    <xf numFmtId="37" fontId="1" fillId="0" borderId="4" xfId="0" applyNumberFormat="1" applyFont="1" applyBorder="1"/>
    <xf numFmtId="39" fontId="2" fillId="0" borderId="5" xfId="0" applyNumberFormat="1" applyFont="1" applyBorder="1"/>
    <xf numFmtId="0" fontId="2" fillId="0" borderId="6" xfId="0" applyFont="1" applyBorder="1" applyAlignment="1">
      <alignment horizontal="right" vertical="center"/>
    </xf>
    <xf numFmtId="0" fontId="1" fillId="0" borderId="7" xfId="0" applyFont="1" applyBorder="1" applyAlignment="1">
      <alignment vertical="center"/>
    </xf>
    <xf numFmtId="165" fontId="1" fillId="0" borderId="7" xfId="0" applyNumberFormat="1" applyFont="1" applyBorder="1" applyAlignment="1">
      <alignment vertical="center"/>
    </xf>
    <xf numFmtId="37" fontId="1" fillId="0" borderId="7" xfId="0" applyNumberFormat="1" applyFont="1" applyBorder="1" applyAlignment="1">
      <alignment vertical="center"/>
    </xf>
    <xf numFmtId="37" fontId="1" fillId="0" borderId="8" xfId="0" applyNumberFormat="1" applyFont="1" applyBorder="1" applyAlignment="1">
      <alignment vertical="center"/>
    </xf>
    <xf numFmtId="39" fontId="2" fillId="0" borderId="8" xfId="0" applyNumberFormat="1" applyFont="1" applyBorder="1" applyAlignment="1">
      <alignment vertical="center"/>
    </xf>
    <xf numFmtId="165" fontId="1" fillId="0" borderId="0" xfId="0" applyNumberFormat="1" applyFont="1"/>
    <xf numFmtId="37" fontId="1" fillId="0" borderId="0" xfId="0" applyNumberFormat="1" applyFont="1"/>
    <xf numFmtId="0" fontId="1" fillId="0" borderId="1" xfId="0" applyFont="1" applyBorder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14" fontId="1" fillId="0" borderId="2" xfId="0" applyNumberFormat="1" applyFont="1" applyBorder="1" applyAlignment="1">
      <alignment horizontal="center"/>
    </xf>
    <xf numFmtId="165" fontId="1" fillId="0" borderId="2" xfId="0" applyNumberFormat="1" applyFont="1" applyBorder="1" applyAlignment="1">
      <alignment horizontal="center"/>
    </xf>
    <xf numFmtId="37" fontId="1" fillId="0" borderId="9" xfId="0" applyNumberFormat="1" applyFont="1" applyBorder="1"/>
    <xf numFmtId="0" fontId="2" fillId="0" borderId="10" xfId="0" applyFont="1" applyBorder="1" applyAlignment="1">
      <alignment horizontal="right" vertical="center"/>
    </xf>
    <xf numFmtId="0" fontId="1" fillId="0" borderId="11" xfId="0" applyFont="1" applyBorder="1" applyAlignment="1">
      <alignment vertical="center"/>
    </xf>
    <xf numFmtId="165" fontId="1" fillId="0" borderId="11" xfId="0" applyNumberFormat="1" applyFont="1" applyBorder="1" applyAlignment="1">
      <alignment vertical="center"/>
    </xf>
    <xf numFmtId="37" fontId="1" fillId="0" borderId="11" xfId="0" applyNumberFormat="1" applyFont="1" applyBorder="1" applyAlignment="1">
      <alignment vertical="center"/>
    </xf>
    <xf numFmtId="37" fontId="1" fillId="0" borderId="1" xfId="0" applyNumberFormat="1" applyFont="1" applyBorder="1" applyAlignment="1">
      <alignment vertical="center"/>
    </xf>
    <xf numFmtId="39" fontId="2" fillId="0" borderId="1" xfId="0" applyNumberFormat="1" applyFont="1" applyBorder="1" applyAlignment="1">
      <alignment vertical="center"/>
    </xf>
    <xf numFmtId="0" fontId="1" fillId="0" borderId="12" xfId="0" applyFont="1" applyBorder="1" applyAlignment="1">
      <alignment horizontal="right" vertical="center"/>
    </xf>
    <xf numFmtId="0" fontId="1" fillId="0" borderId="13" xfId="0" applyFont="1" applyBorder="1" applyAlignment="1">
      <alignment vertical="center"/>
    </xf>
    <xf numFmtId="165" fontId="1" fillId="0" borderId="13" xfId="0" applyNumberFormat="1" applyFont="1" applyBorder="1" applyAlignment="1">
      <alignment vertical="center"/>
    </xf>
    <xf numFmtId="37" fontId="1" fillId="0" borderId="13" xfId="0" applyNumberFormat="1" applyFont="1" applyBorder="1" applyAlignment="1">
      <alignment vertical="center"/>
    </xf>
    <xf numFmtId="37" fontId="1" fillId="0" borderId="14" xfId="0" applyNumberFormat="1" applyFont="1" applyBorder="1" applyAlignment="1">
      <alignment vertical="center"/>
    </xf>
    <xf numFmtId="164" fontId="2" fillId="0" borderId="14" xfId="0" applyNumberFormat="1" applyFont="1" applyBorder="1" applyAlignment="1">
      <alignment vertical="center"/>
    </xf>
    <xf numFmtId="39" fontId="2" fillId="0" borderId="0" xfId="0" applyNumberFormat="1" applyFont="1"/>
    <xf numFmtId="0" fontId="2" fillId="0" borderId="10" xfId="0" applyFont="1" applyBorder="1" applyAlignment="1">
      <alignment horizontal="centerContinuous"/>
    </xf>
    <xf numFmtId="0" fontId="1" fillId="0" borderId="11" xfId="0" applyFont="1" applyBorder="1"/>
    <xf numFmtId="165" fontId="1" fillId="0" borderId="11" xfId="0" applyNumberFormat="1" applyFont="1" applyBorder="1"/>
    <xf numFmtId="0" fontId="1" fillId="0" borderId="12" xfId="0" applyFont="1" applyBorder="1"/>
    <xf numFmtId="0" fontId="1" fillId="0" borderId="13" xfId="0" applyFont="1" applyBorder="1"/>
    <xf numFmtId="165" fontId="1" fillId="0" borderId="13" xfId="0" applyNumberFormat="1" applyFont="1" applyBorder="1"/>
    <xf numFmtId="0" fontId="1" fillId="0" borderId="15" xfId="0" applyFont="1" applyBorder="1" applyAlignment="1">
      <alignment horizontal="left" vertical="center"/>
    </xf>
    <xf numFmtId="0" fontId="1" fillId="0" borderId="4" xfId="0" applyFont="1" applyBorder="1" applyAlignment="1">
      <alignment vertical="center"/>
    </xf>
    <xf numFmtId="0" fontId="1" fillId="0" borderId="16" xfId="0" applyFont="1" applyBorder="1"/>
    <xf numFmtId="0" fontId="1" fillId="0" borderId="17" xfId="0" applyFont="1" applyBorder="1"/>
    <xf numFmtId="165" fontId="1" fillId="0" borderId="17" xfId="0" applyNumberFormat="1" applyFont="1" applyBorder="1"/>
    <xf numFmtId="0" fontId="1" fillId="0" borderId="18" xfId="0" applyFont="1" applyBorder="1"/>
    <xf numFmtId="0" fontId="1" fillId="0" borderId="15" xfId="0" applyFont="1" applyBorder="1" applyAlignment="1">
      <alignment vertical="center"/>
    </xf>
    <xf numFmtId="0" fontId="1" fillId="0" borderId="19" xfId="0" applyFont="1" applyBorder="1"/>
    <xf numFmtId="0" fontId="1" fillId="0" borderId="20" xfId="0" applyFont="1" applyBorder="1"/>
    <xf numFmtId="165" fontId="1" fillId="0" borderId="20" xfId="0" applyNumberFormat="1" applyFont="1" applyBorder="1"/>
    <xf numFmtId="0" fontId="1" fillId="0" borderId="21" xfId="0" applyFont="1" applyBorder="1"/>
    <xf numFmtId="37" fontId="1" fillId="0" borderId="19" xfId="0" applyNumberFormat="1" applyFont="1" applyBorder="1" applyAlignment="1">
      <alignment vertical="center"/>
    </xf>
    <xf numFmtId="0" fontId="1" fillId="0" borderId="22" xfId="0" applyFont="1" applyBorder="1" applyAlignment="1">
      <alignment horizontal="left" vertical="center"/>
    </xf>
    <xf numFmtId="0" fontId="1" fillId="0" borderId="23" xfId="0" applyFont="1" applyBorder="1" applyAlignment="1">
      <alignment vertical="center"/>
    </xf>
    <xf numFmtId="0" fontId="1" fillId="0" borderId="24" xfId="0" applyFont="1" applyBorder="1"/>
    <xf numFmtId="0" fontId="1" fillId="0" borderId="25" xfId="0" applyFont="1" applyBorder="1"/>
    <xf numFmtId="165" fontId="1" fillId="0" borderId="25" xfId="0" applyNumberFormat="1" applyFont="1" applyBorder="1"/>
    <xf numFmtId="0" fontId="1" fillId="0" borderId="26" xfId="0" applyFont="1" applyBorder="1"/>
    <xf numFmtId="37" fontId="1" fillId="0" borderId="27" xfId="0" applyNumberFormat="1" applyFont="1" applyBorder="1" applyAlignment="1">
      <alignment vertical="center"/>
    </xf>
    <xf numFmtId="0" fontId="1" fillId="0" borderId="7" xfId="0" applyFont="1" applyBorder="1"/>
    <xf numFmtId="165" fontId="1" fillId="0" borderId="7" xfId="0" applyNumberFormat="1" applyFont="1" applyBorder="1"/>
    <xf numFmtId="37" fontId="1" fillId="0" borderId="6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left" vertical="center"/>
    </xf>
    <xf numFmtId="0" fontId="2" fillId="0" borderId="0" xfId="0" applyFont="1"/>
    <xf numFmtId="0" fontId="1" fillId="0" borderId="28" xfId="0" applyFont="1" applyBorder="1" applyAlignment="1">
      <alignment horizontal="right" vertical="center"/>
    </xf>
    <xf numFmtId="0" fontId="1" fillId="0" borderId="29" xfId="0" applyFont="1" applyBorder="1" applyAlignment="1">
      <alignment vertical="center"/>
    </xf>
    <xf numFmtId="165" fontId="1" fillId="0" borderId="29" xfId="0" applyNumberFormat="1" applyFont="1" applyBorder="1" applyAlignment="1">
      <alignment vertical="center"/>
    </xf>
    <xf numFmtId="37" fontId="1" fillId="0" borderId="29" xfId="0" applyNumberFormat="1" applyFont="1" applyBorder="1" applyAlignment="1">
      <alignment vertical="center"/>
    </xf>
    <xf numFmtId="37" fontId="1" fillId="0" borderId="30" xfId="0" applyNumberFormat="1" applyFont="1" applyBorder="1" applyAlignment="1">
      <alignment vertical="center"/>
    </xf>
    <xf numFmtId="164" fontId="2" fillId="0" borderId="30" xfId="0" applyNumberFormat="1" applyFont="1" applyBorder="1" applyAlignment="1">
      <alignment vertical="center"/>
    </xf>
    <xf numFmtId="14" fontId="1" fillId="0" borderId="13" xfId="0" applyNumberFormat="1" applyFont="1" applyBorder="1"/>
    <xf numFmtId="0" fontId="3" fillId="0" borderId="0" xfId="0" applyFont="1" applyAlignment="1">
      <alignment horizontal="centerContinuous"/>
    </xf>
    <xf numFmtId="0" fontId="1" fillId="0" borderId="11" xfId="0" applyFont="1" applyFill="1" applyBorder="1"/>
    <xf numFmtId="0" fontId="1" fillId="0" borderId="31" xfId="0" applyFont="1" applyBorder="1"/>
    <xf numFmtId="39" fontId="1" fillId="0" borderId="20" xfId="0" applyNumberFormat="1" applyFont="1" applyBorder="1"/>
    <xf numFmtId="0" fontId="4" fillId="0" borderId="0" xfId="0" applyFont="1" applyAlignment="1">
      <alignment horizontal="centerContinuous"/>
    </xf>
    <xf numFmtId="0" fontId="3" fillId="0" borderId="0" xfId="0" applyFont="1" applyAlignment="1">
      <alignment horizontal="centerContinuous" vertical="top"/>
    </xf>
    <xf numFmtId="0" fontId="1" fillId="0" borderId="0" xfId="0" applyFont="1" applyAlignment="1">
      <alignment horizontal="centerContinuous" vertical="top"/>
    </xf>
    <xf numFmtId="165" fontId="1" fillId="0" borderId="0" xfId="0" applyNumberFormat="1" applyFont="1" applyAlignment="1">
      <alignment horizontal="centerContinuous" vertical="top"/>
    </xf>
    <xf numFmtId="37" fontId="1" fillId="0" borderId="0" xfId="0" applyNumberFormat="1" applyFont="1" applyAlignment="1">
      <alignment horizontal="centerContinuous" vertical="top"/>
    </xf>
    <xf numFmtId="37" fontId="2" fillId="0" borderId="0" xfId="0" applyNumberFormat="1" applyFont="1" applyAlignment="1">
      <alignment horizontal="centerContinuous" vertical="top"/>
    </xf>
    <xf numFmtId="39" fontId="2" fillId="0" borderId="0" xfId="0" applyNumberFormat="1" applyFont="1" applyAlignment="1">
      <alignment horizontal="centerContinuous" vertical="top"/>
    </xf>
    <xf numFmtId="0" fontId="1" fillId="0" borderId="0" xfId="0" applyFont="1" applyAlignment="1">
      <alignment vertical="top"/>
    </xf>
    <xf numFmtId="39" fontId="1" fillId="0" borderId="0" xfId="0" applyNumberFormat="1" applyFont="1" applyAlignment="1">
      <alignment horizontal="centerContinuous" vertical="top"/>
    </xf>
    <xf numFmtId="0" fontId="1" fillId="0" borderId="32" xfId="0" applyFont="1" applyBorder="1"/>
    <xf numFmtId="0" fontId="1" fillId="0" borderId="33" xfId="0" applyFont="1" applyBorder="1"/>
    <xf numFmtId="165" fontId="1" fillId="0" borderId="33" xfId="0" applyNumberFormat="1" applyFont="1" applyBorder="1"/>
    <xf numFmtId="0" fontId="1" fillId="0" borderId="34" xfId="0" applyFont="1" applyBorder="1"/>
    <xf numFmtId="37" fontId="1" fillId="0" borderId="35" xfId="0" applyNumberFormat="1" applyFont="1" applyBorder="1" applyAlignment="1">
      <alignment vertical="center"/>
    </xf>
    <xf numFmtId="39" fontId="5" fillId="0" borderId="0" xfId="0" applyNumberFormat="1" applyFont="1" applyAlignment="1">
      <alignment horizontal="right"/>
    </xf>
    <xf numFmtId="0" fontId="1" fillId="0" borderId="36" xfId="0" applyFont="1" applyBorder="1"/>
    <xf numFmtId="39" fontId="1" fillId="0" borderId="33" xfId="0" applyNumberFormat="1" applyFont="1" applyBorder="1"/>
    <xf numFmtId="37" fontId="1" fillId="0" borderId="34" xfId="0" applyNumberFormat="1" applyFont="1" applyBorder="1"/>
    <xf numFmtId="0" fontId="1" fillId="0" borderId="37" xfId="0" applyFont="1" applyBorder="1"/>
    <xf numFmtId="0" fontId="1" fillId="0" borderId="38" xfId="0" applyFont="1" applyBorder="1" applyAlignment="1">
      <alignment horizontal="center"/>
    </xf>
    <xf numFmtId="14" fontId="1" fillId="0" borderId="38" xfId="0" applyNumberFormat="1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37" fontId="1" fillId="0" borderId="39" xfId="0" applyNumberFormat="1" applyFont="1" applyBorder="1" applyAlignment="1">
      <alignment horizontal="center"/>
    </xf>
    <xf numFmtId="37" fontId="1" fillId="0" borderId="30" xfId="0" applyNumberFormat="1" applyFont="1" applyBorder="1" applyAlignment="1">
      <alignment horizontal="center"/>
    </xf>
    <xf numFmtId="39" fontId="2" fillId="0" borderId="30" xfId="0" applyNumberFormat="1" applyFont="1" applyBorder="1" applyAlignment="1">
      <alignment horizontal="center"/>
    </xf>
    <xf numFmtId="0" fontId="1" fillId="0" borderId="40" xfId="0" applyFont="1" applyBorder="1"/>
    <xf numFmtId="165" fontId="1" fillId="0" borderId="27" xfId="0" applyNumberFormat="1" applyFont="1" applyBorder="1"/>
    <xf numFmtId="39" fontId="1" fillId="0" borderId="40" xfId="0" applyNumberFormat="1" applyFont="1" applyBorder="1"/>
    <xf numFmtId="37" fontId="1" fillId="0" borderId="41" xfId="0" applyNumberFormat="1" applyFont="1" applyBorder="1"/>
    <xf numFmtId="37" fontId="1" fillId="0" borderId="8" xfId="0" applyNumberFormat="1" applyFont="1" applyBorder="1" applyAlignment="1">
      <alignment horizontal="right" vertical="center"/>
    </xf>
    <xf numFmtId="0" fontId="1" fillId="0" borderId="42" xfId="0" applyFont="1" applyBorder="1"/>
    <xf numFmtId="0" fontId="1" fillId="0" borderId="9" xfId="0" applyFont="1" applyBorder="1"/>
    <xf numFmtId="165" fontId="1" fillId="0" borderId="9" xfId="0" applyNumberFormat="1" applyFont="1" applyBorder="1"/>
    <xf numFmtId="39" fontId="1" fillId="0" borderId="9" xfId="0" applyNumberFormat="1" applyFont="1" applyBorder="1"/>
    <xf numFmtId="0" fontId="1" fillId="0" borderId="43" xfId="0" applyFont="1" applyBorder="1" applyAlignment="1">
      <alignment horizontal="center"/>
    </xf>
    <xf numFmtId="0" fontId="1" fillId="0" borderId="0" xfId="0" applyFont="1" applyBorder="1"/>
    <xf numFmtId="39" fontId="1" fillId="0" borderId="0" xfId="0" applyNumberFormat="1" applyFont="1" applyBorder="1"/>
    <xf numFmtId="166" fontId="1" fillId="0" borderId="21" xfId="0" applyNumberFormat="1" applyFont="1" applyBorder="1"/>
    <xf numFmtId="166" fontId="1" fillId="0" borderId="34" xfId="0" applyNumberFormat="1" applyFont="1" applyBorder="1"/>
    <xf numFmtId="166" fontId="1" fillId="0" borderId="44" xfId="0" applyNumberFormat="1" applyFont="1" applyBorder="1"/>
    <xf numFmtId="39" fontId="1" fillId="0" borderId="45" xfId="0" applyNumberFormat="1" applyFont="1" applyBorder="1"/>
    <xf numFmtId="39" fontId="1" fillId="0" borderId="43" xfId="0" applyNumberFormat="1" applyFont="1" applyBorder="1" applyAlignment="1">
      <alignment horizontal="center"/>
    </xf>
    <xf numFmtId="37" fontId="1" fillId="0" borderId="32" xfId="0" applyNumberFormat="1" applyFont="1" applyBorder="1"/>
    <xf numFmtId="39" fontId="1" fillId="0" borderId="19" xfId="0" applyNumberFormat="1" applyFont="1" applyBorder="1"/>
    <xf numFmtId="39" fontId="1" fillId="0" borderId="32" xfId="0" applyNumberFormat="1" applyFont="1" applyBorder="1"/>
    <xf numFmtId="37" fontId="1" fillId="0" borderId="19" xfId="0" applyNumberFormat="1" applyFont="1" applyBorder="1"/>
    <xf numFmtId="39" fontId="2" fillId="0" borderId="46" xfId="0" applyNumberFormat="1" applyFont="1" applyBorder="1"/>
    <xf numFmtId="39" fontId="2" fillId="0" borderId="47" xfId="0" applyNumberFormat="1" applyFont="1" applyBorder="1"/>
    <xf numFmtId="39" fontId="2" fillId="0" borderId="48" xfId="0" applyNumberFormat="1" applyFont="1" applyBorder="1"/>
    <xf numFmtId="37" fontId="1" fillId="0" borderId="4" xfId="0" applyNumberFormat="1" applyFont="1" applyBorder="1" applyAlignment="1">
      <alignment horizontal="center" vertical="center"/>
    </xf>
    <xf numFmtId="39" fontId="1" fillId="0" borderId="9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/>
    </xf>
    <xf numFmtId="37" fontId="1" fillId="0" borderId="44" xfId="0" applyNumberFormat="1" applyFont="1" applyBorder="1"/>
    <xf numFmtId="167" fontId="1" fillId="0" borderId="4" xfId="0" applyNumberFormat="1" applyFont="1" applyBorder="1"/>
    <xf numFmtId="0" fontId="1" fillId="0" borderId="42" xfId="0" applyFont="1" applyBorder="1" applyAlignment="1">
      <alignment horizontal="right"/>
    </xf>
    <xf numFmtId="14" fontId="1" fillId="0" borderId="42" xfId="0" applyNumberFormat="1" applyFont="1" applyBorder="1"/>
    <xf numFmtId="14" fontId="1" fillId="0" borderId="42" xfId="0" applyNumberFormat="1" applyFont="1" applyBorder="1" applyAlignment="1">
      <alignment horizontal="right"/>
    </xf>
    <xf numFmtId="165" fontId="1" fillId="0" borderId="9" xfId="0" applyNumberFormat="1" applyFont="1" applyBorder="1" applyAlignment="1">
      <alignment horizontal="center"/>
    </xf>
    <xf numFmtId="165" fontId="1" fillId="0" borderId="40" xfId="0" applyNumberFormat="1" applyFont="1" applyBorder="1"/>
    <xf numFmtId="39" fontId="2" fillId="0" borderId="49" xfId="0" applyNumberFormat="1" applyFont="1" applyBorder="1"/>
    <xf numFmtId="37" fontId="1" fillId="0" borderId="23" xfId="0" applyNumberFormat="1" applyFont="1" applyBorder="1"/>
    <xf numFmtId="39" fontId="2" fillId="0" borderId="50" xfId="0" applyNumberFormat="1" applyFont="1" applyBorder="1"/>
    <xf numFmtId="39" fontId="2" fillId="0" borderId="51" xfId="0" applyNumberFormat="1" applyFont="1" applyBorder="1"/>
    <xf numFmtId="0" fontId="1" fillId="0" borderId="32" xfId="0" applyFont="1" applyBorder="1" applyAlignment="1">
      <alignment horizontal="right"/>
    </xf>
    <xf numFmtId="165" fontId="1" fillId="0" borderId="19" xfId="0" applyNumberFormat="1" applyFont="1" applyBorder="1" applyAlignment="1">
      <alignment horizontal="right"/>
    </xf>
    <xf numFmtId="165" fontId="1" fillId="0" borderId="27" xfId="0" applyNumberFormat="1" applyFont="1" applyBorder="1" applyAlignment="1">
      <alignment horizontal="right"/>
    </xf>
    <xf numFmtId="165" fontId="1" fillId="0" borderId="40" xfId="0" applyNumberFormat="1" applyFont="1" applyBorder="1" applyAlignment="1">
      <alignment horizontal="right"/>
    </xf>
    <xf numFmtId="0" fontId="1" fillId="0" borderId="40" xfId="0" applyFont="1" applyBorder="1" applyAlignment="1">
      <alignment horizontal="right"/>
    </xf>
    <xf numFmtId="166" fontId="1" fillId="0" borderId="4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84"/>
  <sheetViews>
    <sheetView tabSelected="1" topLeftCell="A37" workbookViewId="0">
      <selection activeCell="K55" sqref="K55:K70"/>
    </sheetView>
  </sheetViews>
  <sheetFormatPr defaultColWidth="9.21875" defaultRowHeight="13.2" x14ac:dyDescent="0.25"/>
  <cols>
    <col min="1" max="1" width="34.6640625" style="5" customWidth="1"/>
    <col min="2" max="2" width="6.33203125" style="5" customWidth="1"/>
    <col min="3" max="3" width="5.88671875" style="5" bestFit="1" customWidth="1"/>
    <col min="4" max="4" width="7" style="5" customWidth="1"/>
    <col min="5" max="5" width="7.44140625" style="5" customWidth="1"/>
    <col min="6" max="6" width="8.33203125" style="23" customWidth="1"/>
    <col min="7" max="7" width="7.5546875" style="5" customWidth="1"/>
    <col min="8" max="8" width="8.77734375" style="24" bestFit="1" customWidth="1"/>
    <col min="9" max="9" width="9.5546875" style="24" customWidth="1"/>
    <col min="10" max="10" width="9.77734375" style="24" bestFit="1" customWidth="1"/>
    <col min="11" max="11" width="10.6640625" style="43" bestFit="1" customWidth="1"/>
    <col min="12" max="12" width="5.109375" style="5" customWidth="1"/>
    <col min="13" max="16384" width="9.21875" style="5"/>
  </cols>
  <sheetData>
    <row r="1" spans="1:11" ht="15.6" x14ac:dyDescent="0.3">
      <c r="A1" s="85" t="s">
        <v>4</v>
      </c>
      <c r="B1" s="1"/>
      <c r="C1" s="1"/>
      <c r="D1" s="1"/>
      <c r="E1" s="1"/>
      <c r="F1" s="2"/>
      <c r="G1" s="1"/>
      <c r="H1" s="3"/>
      <c r="I1" s="3"/>
      <c r="J1" s="3"/>
      <c r="K1" s="4"/>
    </row>
    <row r="2" spans="1:11" ht="15.6" x14ac:dyDescent="0.3">
      <c r="A2" s="85" t="s">
        <v>73</v>
      </c>
      <c r="B2" s="1"/>
      <c r="C2" s="1"/>
      <c r="D2" s="1"/>
      <c r="E2" s="1"/>
      <c r="F2" s="2"/>
      <c r="G2" s="1"/>
      <c r="H2" s="3"/>
      <c r="I2" s="3"/>
      <c r="J2" s="3"/>
      <c r="K2" s="4"/>
    </row>
    <row r="3" spans="1:11" ht="14.25" customHeight="1" x14ac:dyDescent="0.25">
      <c r="A3" s="1"/>
      <c r="B3" s="1"/>
      <c r="C3" s="1"/>
      <c r="D3" s="1"/>
      <c r="E3" s="1"/>
      <c r="F3" s="2"/>
      <c r="G3" s="1"/>
      <c r="H3" s="3"/>
      <c r="I3" s="3"/>
      <c r="J3" s="3"/>
      <c r="K3" s="99" t="s">
        <v>75</v>
      </c>
    </row>
    <row r="4" spans="1:11" ht="15" customHeight="1" x14ac:dyDescent="0.3">
      <c r="A4" s="81" t="s">
        <v>61</v>
      </c>
      <c r="B4" s="1"/>
      <c r="C4" s="1"/>
      <c r="D4" s="1"/>
      <c r="E4" s="1"/>
      <c r="F4" s="2"/>
      <c r="G4" s="1"/>
      <c r="H4" s="3"/>
      <c r="I4" s="3"/>
      <c r="J4" s="3"/>
      <c r="K4" s="4"/>
    </row>
    <row r="5" spans="1:11" ht="15.75" customHeight="1" x14ac:dyDescent="0.25">
      <c r="A5" s="86" t="s">
        <v>37</v>
      </c>
      <c r="B5" s="1"/>
      <c r="C5" s="1"/>
      <c r="D5" s="1"/>
      <c r="E5" s="1"/>
      <c r="F5" s="2"/>
      <c r="G5" s="1"/>
      <c r="H5" s="3"/>
      <c r="I5" s="3"/>
      <c r="J5" s="3"/>
      <c r="K5" s="4"/>
    </row>
    <row r="6" spans="1:11" s="92" customFormat="1" x14ac:dyDescent="0.25">
      <c r="B6" s="87"/>
      <c r="C6" s="87"/>
      <c r="D6" s="87"/>
      <c r="E6" s="87"/>
      <c r="F6" s="88"/>
      <c r="G6" s="87"/>
      <c r="H6" s="89"/>
      <c r="I6" s="90"/>
      <c r="J6" s="89"/>
      <c r="K6" s="91"/>
    </row>
    <row r="7" spans="1:11" x14ac:dyDescent="0.25">
      <c r="C7" s="7"/>
      <c r="D7" s="7"/>
      <c r="E7" s="8"/>
      <c r="F7" s="7"/>
      <c r="G7" s="9"/>
      <c r="H7" s="10" t="s">
        <v>65</v>
      </c>
      <c r="I7" s="10" t="s">
        <v>69</v>
      </c>
      <c r="J7" s="10" t="s">
        <v>72</v>
      </c>
      <c r="K7" s="11" t="s">
        <v>74</v>
      </c>
    </row>
    <row r="8" spans="1:11" ht="13.8" thickBot="1" x14ac:dyDescent="0.3">
      <c r="A8" s="103" t="s">
        <v>38</v>
      </c>
      <c r="B8" s="104"/>
      <c r="C8" s="106" t="s">
        <v>35</v>
      </c>
      <c r="D8" s="106" t="s">
        <v>55</v>
      </c>
      <c r="E8" s="106" t="s">
        <v>84</v>
      </c>
      <c r="F8" s="105" t="s">
        <v>50</v>
      </c>
      <c r="G8" s="107" t="s">
        <v>56</v>
      </c>
      <c r="H8" s="108" t="s">
        <v>1</v>
      </c>
      <c r="I8" s="108" t="s">
        <v>1</v>
      </c>
      <c r="J8" s="108" t="s">
        <v>32</v>
      </c>
      <c r="K8" s="109" t="s">
        <v>32</v>
      </c>
    </row>
    <row r="9" spans="1:11" x14ac:dyDescent="0.25">
      <c r="A9" s="100" t="s">
        <v>34</v>
      </c>
      <c r="B9" s="95"/>
      <c r="C9" s="149" t="s">
        <v>36</v>
      </c>
      <c r="D9" s="94"/>
      <c r="E9" s="94"/>
      <c r="F9" s="101"/>
      <c r="G9" s="102"/>
      <c r="H9" s="30">
        <v>825</v>
      </c>
      <c r="I9" s="30"/>
      <c r="J9" s="127"/>
      <c r="K9" s="131"/>
    </row>
    <row r="10" spans="1:11" x14ac:dyDescent="0.25">
      <c r="A10" s="83" t="s">
        <v>54</v>
      </c>
      <c r="B10" s="58"/>
      <c r="C10" s="150" t="s">
        <v>36</v>
      </c>
      <c r="D10" s="94">
        <v>300</v>
      </c>
      <c r="E10" s="84">
        <v>50</v>
      </c>
      <c r="F10" s="122">
        <v>475</v>
      </c>
      <c r="G10" s="139">
        <v>75</v>
      </c>
      <c r="H10" s="15">
        <v>47280</v>
      </c>
      <c r="I10" s="15">
        <v>45390</v>
      </c>
      <c r="J10" s="128">
        <v>51075</v>
      </c>
      <c r="K10" s="132">
        <f>(D10*50)+(F10*G10)</f>
        <v>50625</v>
      </c>
    </row>
    <row r="11" spans="1:11" x14ac:dyDescent="0.25">
      <c r="A11" s="100" t="s">
        <v>53</v>
      </c>
      <c r="B11" s="95"/>
      <c r="C11" s="149" t="s">
        <v>36</v>
      </c>
      <c r="D11" s="94">
        <v>140</v>
      </c>
      <c r="E11" s="101">
        <v>50</v>
      </c>
      <c r="F11" s="123">
        <v>140</v>
      </c>
      <c r="G11" s="139">
        <v>75</v>
      </c>
      <c r="H11" s="15">
        <v>14295</v>
      </c>
      <c r="I11" s="15">
        <v>17985</v>
      </c>
      <c r="J11" s="129">
        <v>19375</v>
      </c>
      <c r="K11" s="132">
        <f>(D11*50)+(F11*G11)</f>
        <v>17500</v>
      </c>
    </row>
    <row r="12" spans="1:11" x14ac:dyDescent="0.25">
      <c r="A12" s="100" t="s">
        <v>57</v>
      </c>
      <c r="B12" s="120"/>
      <c r="C12" s="149" t="s">
        <v>36</v>
      </c>
      <c r="D12" s="94">
        <v>190</v>
      </c>
      <c r="E12" s="121">
        <v>50</v>
      </c>
      <c r="F12" s="124">
        <v>190</v>
      </c>
      <c r="G12" s="139">
        <v>75</v>
      </c>
      <c r="H12" s="15">
        <v>15495</v>
      </c>
      <c r="I12" s="15">
        <v>18400</v>
      </c>
      <c r="J12" s="129">
        <v>21850</v>
      </c>
      <c r="K12" s="132">
        <f>(D12*50)+(F12*G12)</f>
        <v>23750</v>
      </c>
    </row>
    <row r="13" spans="1:11" x14ac:dyDescent="0.25">
      <c r="A13" s="83" t="s">
        <v>83</v>
      </c>
      <c r="B13" s="110"/>
      <c r="C13" s="151" t="s">
        <v>36</v>
      </c>
      <c r="D13" s="111"/>
      <c r="E13" s="111"/>
      <c r="F13" s="112"/>
      <c r="G13" s="138"/>
      <c r="H13" s="30">
        <v>79795.62</v>
      </c>
      <c r="I13" s="30">
        <v>101686</v>
      </c>
      <c r="J13" s="128">
        <v>79000</v>
      </c>
      <c r="K13" s="132">
        <v>79000</v>
      </c>
    </row>
    <row r="14" spans="1:11" x14ac:dyDescent="0.25">
      <c r="A14" s="83" t="s">
        <v>82</v>
      </c>
      <c r="B14" s="110"/>
      <c r="C14" s="151" t="s">
        <v>36</v>
      </c>
      <c r="D14" s="111"/>
      <c r="E14" s="111"/>
      <c r="F14" s="112"/>
      <c r="G14" s="138"/>
      <c r="H14" s="30">
        <v>4200</v>
      </c>
      <c r="I14" s="30">
        <v>4125</v>
      </c>
      <c r="J14" s="128">
        <v>4675</v>
      </c>
      <c r="K14" s="132">
        <v>4675</v>
      </c>
    </row>
    <row r="15" spans="1:11" x14ac:dyDescent="0.25">
      <c r="A15" s="83" t="s">
        <v>76</v>
      </c>
      <c r="B15" s="110"/>
      <c r="C15" s="151" t="s">
        <v>36</v>
      </c>
      <c r="D15" s="111"/>
      <c r="E15" s="111"/>
      <c r="F15" s="112"/>
      <c r="G15" s="138"/>
      <c r="H15" s="30"/>
      <c r="I15" s="30">
        <v>150</v>
      </c>
      <c r="J15" s="128"/>
      <c r="K15" s="145"/>
    </row>
    <row r="16" spans="1:11" x14ac:dyDescent="0.25">
      <c r="A16" s="83" t="s">
        <v>77</v>
      </c>
      <c r="B16" s="110"/>
      <c r="C16" s="151" t="s">
        <v>36</v>
      </c>
      <c r="D16" s="111"/>
      <c r="E16" s="111"/>
      <c r="F16" s="112"/>
      <c r="G16" s="138"/>
      <c r="H16" s="30"/>
      <c r="I16" s="30">
        <v>1250</v>
      </c>
      <c r="J16" s="128"/>
      <c r="K16" s="145"/>
    </row>
    <row r="17" spans="1:12" x14ac:dyDescent="0.25">
      <c r="A17" s="83" t="s">
        <v>78</v>
      </c>
      <c r="B17" s="110"/>
      <c r="C17" s="151" t="s">
        <v>36</v>
      </c>
      <c r="D17" s="111"/>
      <c r="E17" s="111"/>
      <c r="F17" s="112"/>
      <c r="G17" s="138"/>
      <c r="H17" s="30"/>
      <c r="I17" s="30">
        <v>500</v>
      </c>
      <c r="J17" s="128"/>
      <c r="K17" s="145"/>
    </row>
    <row r="18" spans="1:12" x14ac:dyDescent="0.25">
      <c r="A18" s="83" t="s">
        <v>79</v>
      </c>
      <c r="B18" s="110"/>
      <c r="C18" s="151" t="s">
        <v>36</v>
      </c>
      <c r="D18" s="111"/>
      <c r="E18" s="111"/>
      <c r="F18" s="112"/>
      <c r="G18" s="138"/>
      <c r="H18" s="30"/>
      <c r="I18" s="30">
        <v>590</v>
      </c>
      <c r="J18" s="128"/>
      <c r="K18" s="145"/>
    </row>
    <row r="19" spans="1:12" x14ac:dyDescent="0.25">
      <c r="A19" s="83" t="s">
        <v>80</v>
      </c>
      <c r="B19" s="110"/>
      <c r="C19" s="151" t="s">
        <v>36</v>
      </c>
      <c r="D19" s="111"/>
      <c r="E19" s="111"/>
      <c r="F19" s="112"/>
      <c r="G19" s="138"/>
      <c r="H19" s="30"/>
      <c r="I19" s="30">
        <v>100</v>
      </c>
      <c r="J19" s="128"/>
      <c r="K19" s="145"/>
    </row>
    <row r="20" spans="1:12" x14ac:dyDescent="0.25">
      <c r="A20" s="83" t="s">
        <v>81</v>
      </c>
      <c r="B20" s="110"/>
      <c r="C20" s="152" t="s">
        <v>36</v>
      </c>
      <c r="D20" s="144"/>
      <c r="E20" s="111"/>
      <c r="F20" s="112"/>
      <c r="G20" s="138"/>
      <c r="H20" s="30"/>
      <c r="I20" s="30">
        <v>125</v>
      </c>
      <c r="J20" s="128"/>
      <c r="K20" s="145"/>
    </row>
    <row r="21" spans="1:12" x14ac:dyDescent="0.25">
      <c r="A21" s="83" t="s">
        <v>64</v>
      </c>
      <c r="B21" s="110"/>
      <c r="C21" s="153" t="s">
        <v>36</v>
      </c>
      <c r="D21" s="110"/>
      <c r="E21" s="111"/>
      <c r="F21" s="112"/>
      <c r="G21" s="113"/>
      <c r="H21" s="15"/>
      <c r="I21" s="15"/>
      <c r="J21" s="130"/>
      <c r="K21" s="133"/>
    </row>
    <row r="22" spans="1:12" x14ac:dyDescent="0.25">
      <c r="A22" s="17" t="s">
        <v>33</v>
      </c>
      <c r="B22" s="18"/>
      <c r="C22" s="18"/>
      <c r="D22" s="18"/>
      <c r="E22" s="19"/>
      <c r="F22" s="18"/>
      <c r="G22" s="20"/>
      <c r="H22" s="21">
        <f>SUM(H9:H21)</f>
        <v>161890.62</v>
      </c>
      <c r="I22" s="21">
        <f>SUM(I9:I21)</f>
        <v>190301</v>
      </c>
      <c r="J22" s="114">
        <f>SUM(J10:J21)</f>
        <v>175975</v>
      </c>
      <c r="K22" s="22">
        <f>SUM(K9:K21)</f>
        <v>175550</v>
      </c>
    </row>
    <row r="23" spans="1:12" x14ac:dyDescent="0.25">
      <c r="A23" s="6"/>
      <c r="B23" s="1"/>
      <c r="C23" s="1"/>
      <c r="D23" s="1"/>
      <c r="E23" s="1"/>
      <c r="F23" s="2"/>
      <c r="G23" s="1"/>
      <c r="H23" s="3"/>
      <c r="I23" s="3"/>
      <c r="J23" s="3"/>
      <c r="K23" s="4"/>
    </row>
    <row r="24" spans="1:12" s="92" customFormat="1" ht="19.5" customHeight="1" x14ac:dyDescent="0.25">
      <c r="A24" s="86" t="s">
        <v>2</v>
      </c>
      <c r="B24" s="87"/>
      <c r="C24" s="87"/>
      <c r="D24" s="87"/>
      <c r="E24" s="87"/>
      <c r="F24" s="88"/>
      <c r="G24" s="87"/>
      <c r="H24" s="89"/>
      <c r="I24" s="89"/>
      <c r="J24" s="89"/>
      <c r="K24" s="91"/>
    </row>
    <row r="25" spans="1:12" x14ac:dyDescent="0.25">
      <c r="C25" s="25"/>
      <c r="D25" s="25"/>
      <c r="E25" s="25" t="s">
        <v>7</v>
      </c>
      <c r="F25" s="26"/>
      <c r="G25" s="25" t="s">
        <v>10</v>
      </c>
      <c r="H25" s="10" t="s">
        <v>65</v>
      </c>
      <c r="I25" s="10" t="s">
        <v>69</v>
      </c>
      <c r="J25" s="10" t="s">
        <v>72</v>
      </c>
      <c r="K25" s="11" t="s">
        <v>74</v>
      </c>
      <c r="L25" s="30"/>
    </row>
    <row r="26" spans="1:12" x14ac:dyDescent="0.25">
      <c r="C26" s="27" t="s">
        <v>5</v>
      </c>
      <c r="D26" s="28" t="s">
        <v>6</v>
      </c>
      <c r="E26" s="27" t="s">
        <v>8</v>
      </c>
      <c r="F26" s="29" t="s">
        <v>60</v>
      </c>
      <c r="G26" s="28" t="s">
        <v>30</v>
      </c>
      <c r="H26" s="12" t="s">
        <v>1</v>
      </c>
      <c r="I26" s="12" t="s">
        <v>1</v>
      </c>
      <c r="J26" s="12" t="s">
        <v>59</v>
      </c>
      <c r="K26" s="13" t="s">
        <v>9</v>
      </c>
    </row>
    <row r="27" spans="1:12" x14ac:dyDescent="0.25">
      <c r="A27" s="115" t="s">
        <v>86</v>
      </c>
      <c r="B27" s="116"/>
      <c r="C27" s="137">
        <v>8</v>
      </c>
      <c r="D27" s="136">
        <v>8</v>
      </c>
      <c r="E27" s="15">
        <v>40</v>
      </c>
      <c r="F27" s="117">
        <v>52.2</v>
      </c>
      <c r="G27" s="118">
        <v>54.84</v>
      </c>
      <c r="H27" s="15">
        <v>95714.94</v>
      </c>
      <c r="I27" s="15">
        <f>100033.95+3134.38</f>
        <v>103168.33</v>
      </c>
      <c r="J27" s="15">
        <v>36297.760000000002</v>
      </c>
      <c r="K27" s="16">
        <f>ROUND(+E27*F27*G27,2)</f>
        <v>114505.92</v>
      </c>
    </row>
    <row r="28" spans="1:12" x14ac:dyDescent="0.25">
      <c r="A28" s="141">
        <v>44872</v>
      </c>
      <c r="B28" s="116"/>
      <c r="C28" s="137">
        <v>8</v>
      </c>
      <c r="D28" s="136">
        <v>8</v>
      </c>
      <c r="E28" s="15">
        <v>40</v>
      </c>
      <c r="F28" s="117"/>
      <c r="G28" s="118"/>
      <c r="H28" s="15"/>
      <c r="I28" s="15"/>
      <c r="J28" s="15">
        <v>73657.279999999999</v>
      </c>
      <c r="K28" s="16">
        <f>ROUND(+E28*F28*G28,2)</f>
        <v>0</v>
      </c>
    </row>
    <row r="29" spans="1:12" x14ac:dyDescent="0.25">
      <c r="A29" s="140" t="s">
        <v>71</v>
      </c>
      <c r="B29" s="116"/>
      <c r="C29" s="137"/>
      <c r="D29" s="136"/>
      <c r="E29" s="15">
        <v>50</v>
      </c>
      <c r="F29" s="143" t="s">
        <v>70</v>
      </c>
      <c r="G29" s="118">
        <v>82.26</v>
      </c>
      <c r="H29" s="146"/>
      <c r="I29" s="146"/>
      <c r="J29" s="146">
        <v>3000</v>
      </c>
      <c r="K29" s="147">
        <f>+E29*G29</f>
        <v>4113</v>
      </c>
    </row>
    <row r="30" spans="1:12" x14ac:dyDescent="0.25">
      <c r="A30" s="140"/>
      <c r="B30" s="116"/>
      <c r="C30" s="137"/>
      <c r="D30" s="136"/>
      <c r="E30" s="15"/>
      <c r="F30" s="143"/>
      <c r="G30" s="118"/>
      <c r="H30" s="14">
        <f>SUM(H27:H29)</f>
        <v>95714.94</v>
      </c>
      <c r="I30" s="14">
        <f>SUM(I27:I29)</f>
        <v>103168.33</v>
      </c>
      <c r="J30" s="14">
        <f>SUM(J27:J29)</f>
        <v>112955.04000000001</v>
      </c>
      <c r="K30" s="148">
        <f>SUM(K27:K29)</f>
        <v>118618.92</v>
      </c>
    </row>
    <row r="31" spans="1:12" ht="21" customHeight="1" x14ac:dyDescent="0.25">
      <c r="A31" s="115" t="s">
        <v>66</v>
      </c>
      <c r="B31" s="116"/>
      <c r="C31" s="137">
        <v>6</v>
      </c>
      <c r="D31" s="137">
        <v>6</v>
      </c>
      <c r="E31" s="154">
        <v>40</v>
      </c>
      <c r="F31" s="117">
        <v>11</v>
      </c>
      <c r="G31" s="118">
        <v>41.1</v>
      </c>
      <c r="H31" s="15">
        <v>57513.659999999996</v>
      </c>
      <c r="I31" s="15">
        <f>67314.01+1904.65</f>
        <v>69218.659999999989</v>
      </c>
      <c r="J31" s="15">
        <v>15551.470000000001</v>
      </c>
      <c r="K31" s="16">
        <f>+E31*F31*G31</f>
        <v>18084</v>
      </c>
    </row>
    <row r="32" spans="1:12" x14ac:dyDescent="0.25">
      <c r="A32" s="142">
        <v>44816</v>
      </c>
      <c r="B32" s="116"/>
      <c r="C32" s="137">
        <v>6</v>
      </c>
      <c r="D32" s="137">
        <v>7</v>
      </c>
      <c r="E32" s="154">
        <v>40</v>
      </c>
      <c r="F32" s="117">
        <v>41.2</v>
      </c>
      <c r="G32" s="118">
        <v>43.16</v>
      </c>
      <c r="H32" s="15"/>
      <c r="I32" s="15"/>
      <c r="J32" s="15">
        <v>61158.928</v>
      </c>
      <c r="K32" s="16">
        <f>+E32*F32*G32</f>
        <v>71127.679999999993</v>
      </c>
    </row>
    <row r="33" spans="1:14" x14ac:dyDescent="0.25">
      <c r="A33" s="140" t="s">
        <v>67</v>
      </c>
      <c r="B33" s="116"/>
      <c r="C33" s="137">
        <v>6</v>
      </c>
      <c r="D33" s="137">
        <v>7</v>
      </c>
      <c r="E33" s="15">
        <v>0</v>
      </c>
      <c r="F33" s="143" t="s">
        <v>70</v>
      </c>
      <c r="G33" s="118">
        <v>42.13</v>
      </c>
      <c r="H33" s="146"/>
      <c r="I33" s="146"/>
      <c r="J33" s="146">
        <v>1805.3999999999999</v>
      </c>
      <c r="K33" s="147">
        <f>+G33*E33</f>
        <v>0</v>
      </c>
    </row>
    <row r="34" spans="1:14" x14ac:dyDescent="0.25">
      <c r="A34" s="140"/>
      <c r="B34" s="116"/>
      <c r="C34" s="137"/>
      <c r="D34" s="137"/>
      <c r="E34" s="15"/>
      <c r="F34" s="143"/>
      <c r="G34" s="118"/>
      <c r="H34" s="14">
        <f>SUM(H31:H33)</f>
        <v>57513.659999999996</v>
      </c>
      <c r="I34" s="14">
        <f>SUM(I31:I33)</f>
        <v>69218.659999999989</v>
      </c>
      <c r="J34" s="14">
        <f>SUM(J31:J33)</f>
        <v>78515.797999999995</v>
      </c>
      <c r="K34" s="148">
        <f>SUM(K31:K33)</f>
        <v>89211.68</v>
      </c>
    </row>
    <row r="35" spans="1:14" x14ac:dyDescent="0.25">
      <c r="A35" s="115"/>
      <c r="B35" s="116"/>
      <c r="C35" s="116"/>
      <c r="D35" s="116"/>
      <c r="E35" s="134" t="s">
        <v>48</v>
      </c>
      <c r="F35" s="117"/>
      <c r="G35" s="135" t="s">
        <v>49</v>
      </c>
      <c r="H35" s="15"/>
      <c r="I35" s="15"/>
      <c r="J35" s="15"/>
      <c r="K35" s="16"/>
    </row>
    <row r="36" spans="1:14" x14ac:dyDescent="0.25">
      <c r="A36" s="115"/>
      <c r="B36" s="116"/>
      <c r="C36" s="116"/>
      <c r="D36" s="116"/>
      <c r="E36" s="119" t="s">
        <v>50</v>
      </c>
      <c r="F36" s="117"/>
      <c r="G36" s="126" t="s">
        <v>50</v>
      </c>
      <c r="H36" s="15"/>
      <c r="I36" s="15"/>
      <c r="J36" s="15"/>
      <c r="K36" s="16"/>
    </row>
    <row r="37" spans="1:14" x14ac:dyDescent="0.25">
      <c r="A37" s="115" t="s">
        <v>68</v>
      </c>
      <c r="B37" s="116"/>
      <c r="C37" s="116"/>
      <c r="D37" s="116"/>
      <c r="E37" s="15"/>
      <c r="F37" s="117"/>
      <c r="G37" s="125"/>
      <c r="H37" s="15"/>
      <c r="I37" s="15"/>
      <c r="J37" s="15">
        <v>0</v>
      </c>
      <c r="K37" s="16">
        <v>0</v>
      </c>
    </row>
    <row r="38" spans="1:14" x14ac:dyDescent="0.25">
      <c r="A38" s="115" t="s">
        <v>51</v>
      </c>
      <c r="B38" s="116"/>
      <c r="C38" s="116"/>
      <c r="D38" s="116"/>
      <c r="E38" s="15">
        <f>+F10</f>
        <v>475</v>
      </c>
      <c r="F38" s="117"/>
      <c r="G38" s="118">
        <v>70</v>
      </c>
      <c r="H38" s="15">
        <v>26910</v>
      </c>
      <c r="I38" s="15">
        <f>25805+1365+3770</f>
        <v>30940</v>
      </c>
      <c r="J38" s="15">
        <v>30875</v>
      </c>
      <c r="K38" s="16">
        <f>ROUND(+G38*E38,2)</f>
        <v>33250</v>
      </c>
    </row>
    <row r="39" spans="1:14" x14ac:dyDescent="0.25">
      <c r="A39" s="115" t="s">
        <v>52</v>
      </c>
      <c r="B39" s="116"/>
      <c r="C39" s="116"/>
      <c r="D39" s="116"/>
      <c r="E39" s="15">
        <f>+F11</f>
        <v>140</v>
      </c>
      <c r="F39" s="117"/>
      <c r="G39" s="118">
        <v>70</v>
      </c>
      <c r="H39" s="15">
        <v>7695</v>
      </c>
      <c r="I39" s="15">
        <v>8450</v>
      </c>
      <c r="J39" s="15">
        <v>9750</v>
      </c>
      <c r="K39" s="16">
        <f>+E39*G39</f>
        <v>9800</v>
      </c>
    </row>
    <row r="40" spans="1:14" x14ac:dyDescent="0.25">
      <c r="A40" s="115" t="s">
        <v>58</v>
      </c>
      <c r="B40" s="116"/>
      <c r="C40" s="116"/>
      <c r="D40" s="116"/>
      <c r="E40" s="15">
        <f>+F12</f>
        <v>190</v>
      </c>
      <c r="F40" s="117"/>
      <c r="G40" s="118">
        <v>70</v>
      </c>
      <c r="H40" s="15">
        <v>9750</v>
      </c>
      <c r="I40" s="15">
        <f>2925+9490</f>
        <v>12415</v>
      </c>
      <c r="J40" s="15">
        <v>10075</v>
      </c>
      <c r="K40" s="16">
        <f>ROUND(+G40*E40,2)</f>
        <v>13300</v>
      </c>
    </row>
    <row r="41" spans="1:14" x14ac:dyDescent="0.25">
      <c r="A41" s="31" t="s">
        <v>23</v>
      </c>
      <c r="B41" s="32"/>
      <c r="C41" s="32"/>
      <c r="D41" s="32"/>
      <c r="E41" s="32"/>
      <c r="F41" s="33"/>
      <c r="G41" s="32"/>
      <c r="H41" s="34">
        <f>SUM(H34:H40)+H30</f>
        <v>197583.6</v>
      </c>
      <c r="I41" s="35">
        <f>SUM(I34:I40)+I30</f>
        <v>224191.99</v>
      </c>
      <c r="J41" s="35">
        <f>SUM(J34:J40)+J30</f>
        <v>242170.83799999999</v>
      </c>
      <c r="K41" s="36">
        <f>SUM(K34:K40)+K30</f>
        <v>264180.59999999998</v>
      </c>
      <c r="N41" s="16"/>
    </row>
    <row r="42" spans="1:14" x14ac:dyDescent="0.25">
      <c r="A42" s="37" t="s">
        <v>11</v>
      </c>
      <c r="B42" s="38"/>
      <c r="C42" s="38"/>
      <c r="D42" s="38"/>
      <c r="E42" s="38"/>
      <c r="F42" s="39"/>
      <c r="G42" s="38"/>
      <c r="H42" s="40"/>
      <c r="I42" s="40"/>
      <c r="J42" s="41"/>
      <c r="K42" s="42">
        <f>(K41-J41)/J41</f>
        <v>9.0885270009265065E-2</v>
      </c>
    </row>
    <row r="43" spans="1:14" x14ac:dyDescent="0.25">
      <c r="A43" s="82" t="s">
        <v>85</v>
      </c>
    </row>
    <row r="45" spans="1:14" s="92" customFormat="1" ht="18.75" customHeight="1" x14ac:dyDescent="0.25">
      <c r="A45" s="86" t="s">
        <v>3</v>
      </c>
      <c r="B45" s="87"/>
      <c r="C45" s="93"/>
      <c r="D45" s="93"/>
      <c r="E45" s="93"/>
      <c r="F45" s="91"/>
      <c r="G45" s="87"/>
      <c r="H45" s="89"/>
      <c r="I45" s="89"/>
      <c r="J45" s="89"/>
      <c r="K45" s="91"/>
    </row>
    <row r="46" spans="1:14" x14ac:dyDescent="0.25">
      <c r="A46" s="44"/>
      <c r="B46" s="45"/>
      <c r="C46" s="45"/>
      <c r="D46" s="45"/>
      <c r="E46" s="45"/>
      <c r="F46" s="46"/>
      <c r="G46" s="45"/>
      <c r="H46" s="10" t="s">
        <v>65</v>
      </c>
      <c r="I46" s="10" t="s">
        <v>69</v>
      </c>
      <c r="J46" s="10" t="s">
        <v>72</v>
      </c>
      <c r="K46" s="11" t="s">
        <v>74</v>
      </c>
    </row>
    <row r="47" spans="1:14" x14ac:dyDescent="0.25">
      <c r="A47" s="47"/>
      <c r="B47" s="48"/>
      <c r="C47" s="48"/>
      <c r="D47" s="48"/>
      <c r="E47" s="48"/>
      <c r="F47" s="49"/>
      <c r="G47" s="48"/>
      <c r="H47" s="12" t="s">
        <v>1</v>
      </c>
      <c r="I47" s="12" t="s">
        <v>1</v>
      </c>
      <c r="J47" s="12" t="s">
        <v>0</v>
      </c>
      <c r="K47" s="13" t="s">
        <v>9</v>
      </c>
    </row>
    <row r="48" spans="1:14" x14ac:dyDescent="0.25">
      <c r="A48" s="50" t="s">
        <v>44</v>
      </c>
      <c r="B48" s="51">
        <v>5212</v>
      </c>
      <c r="C48" s="52"/>
      <c r="D48" s="53"/>
      <c r="E48" s="53"/>
      <c r="F48" s="54"/>
      <c r="G48" s="55"/>
      <c r="H48" s="14"/>
      <c r="I48" s="14"/>
      <c r="J48" s="14"/>
      <c r="K48" s="22"/>
    </row>
    <row r="49" spans="1:11" x14ac:dyDescent="0.25">
      <c r="A49" s="50" t="s">
        <v>45</v>
      </c>
      <c r="B49" s="51">
        <v>5214</v>
      </c>
      <c r="C49" s="94"/>
      <c r="D49" s="95"/>
      <c r="E49" s="95"/>
      <c r="F49" s="96"/>
      <c r="G49" s="97"/>
      <c r="H49" s="30"/>
      <c r="I49" s="30"/>
      <c r="J49" s="30"/>
      <c r="K49" s="22"/>
    </row>
    <row r="50" spans="1:11" x14ac:dyDescent="0.25">
      <c r="A50" s="50" t="s">
        <v>46</v>
      </c>
      <c r="B50" s="51">
        <v>5216</v>
      </c>
      <c r="C50" s="94"/>
      <c r="D50" s="95"/>
      <c r="E50" s="95"/>
      <c r="F50" s="96"/>
      <c r="G50" s="97"/>
      <c r="H50" s="30"/>
      <c r="I50" s="30"/>
      <c r="J50" s="30"/>
      <c r="K50" s="22"/>
    </row>
    <row r="51" spans="1:11" x14ac:dyDescent="0.25">
      <c r="A51" s="56" t="s">
        <v>22</v>
      </c>
      <c r="B51" s="51">
        <v>5240</v>
      </c>
      <c r="C51" s="57"/>
      <c r="D51" s="58"/>
      <c r="E51" s="58"/>
      <c r="F51" s="59"/>
      <c r="G51" s="60"/>
      <c r="H51" s="61"/>
      <c r="I51" s="61">
        <v>73.19</v>
      </c>
      <c r="J51" s="61"/>
      <c r="K51" s="22"/>
    </row>
    <row r="52" spans="1:11" x14ac:dyDescent="0.25">
      <c r="A52" s="56" t="s">
        <v>12</v>
      </c>
      <c r="B52" s="51">
        <v>5270</v>
      </c>
      <c r="C52" s="57"/>
      <c r="D52" s="58"/>
      <c r="E52" s="58"/>
      <c r="F52" s="59"/>
      <c r="G52" s="60"/>
      <c r="H52" s="61"/>
      <c r="I52" s="61"/>
      <c r="J52" s="61"/>
      <c r="K52" s="22"/>
    </row>
    <row r="53" spans="1:11" x14ac:dyDescent="0.25">
      <c r="A53" s="56" t="s">
        <v>24</v>
      </c>
      <c r="B53" s="51">
        <v>5290</v>
      </c>
      <c r="C53" s="57"/>
      <c r="D53" s="58"/>
      <c r="E53" s="58"/>
      <c r="F53" s="59"/>
      <c r="G53" s="60"/>
      <c r="H53" s="61"/>
      <c r="I53" s="61"/>
      <c r="J53" s="61"/>
      <c r="K53" s="22"/>
    </row>
    <row r="54" spans="1:11" x14ac:dyDescent="0.25">
      <c r="A54" s="56" t="s">
        <v>39</v>
      </c>
      <c r="B54" s="51">
        <v>5300</v>
      </c>
      <c r="C54" s="57"/>
      <c r="D54" s="58"/>
      <c r="E54" s="58"/>
      <c r="F54" s="59"/>
      <c r="G54" s="60"/>
      <c r="H54" s="61"/>
      <c r="I54" s="61"/>
      <c r="J54" s="61"/>
      <c r="K54" s="22"/>
    </row>
    <row r="55" spans="1:11" x14ac:dyDescent="0.25">
      <c r="A55" s="56" t="s">
        <v>40</v>
      </c>
      <c r="B55" s="51">
        <v>5302</v>
      </c>
      <c r="C55" s="57"/>
      <c r="D55" s="58"/>
      <c r="E55" s="58"/>
      <c r="F55" s="59"/>
      <c r="G55" s="60"/>
      <c r="H55" s="61">
        <v>1278</v>
      </c>
      <c r="I55" s="61">
        <v>538</v>
      </c>
      <c r="J55" s="61">
        <v>2800</v>
      </c>
      <c r="K55" s="61">
        <v>2800</v>
      </c>
    </row>
    <row r="56" spans="1:11" x14ac:dyDescent="0.25">
      <c r="A56" s="56" t="s">
        <v>43</v>
      </c>
      <c r="B56" s="51">
        <v>5342</v>
      </c>
      <c r="C56" s="57"/>
      <c r="D56" s="58"/>
      <c r="E56" s="58"/>
      <c r="F56" s="59"/>
      <c r="G56" s="60"/>
      <c r="H56" s="61">
        <v>30</v>
      </c>
      <c r="I56" s="61"/>
      <c r="J56" s="61">
        <v>40</v>
      </c>
      <c r="K56" s="61">
        <v>40</v>
      </c>
    </row>
    <row r="57" spans="1:11" x14ac:dyDescent="0.25">
      <c r="A57" s="56" t="s">
        <v>41</v>
      </c>
      <c r="B57" s="51">
        <v>5344</v>
      </c>
      <c r="C57" s="57"/>
      <c r="D57" s="58"/>
      <c r="E57" s="58"/>
      <c r="F57" s="59"/>
      <c r="G57" s="60"/>
      <c r="H57" s="61">
        <v>1558.99</v>
      </c>
      <c r="I57" s="61">
        <v>2496.3000000000002</v>
      </c>
      <c r="J57" s="61">
        <v>2610</v>
      </c>
      <c r="K57" s="61">
        <v>2610</v>
      </c>
    </row>
    <row r="58" spans="1:11" x14ac:dyDescent="0.25">
      <c r="A58" s="56" t="s">
        <v>42</v>
      </c>
      <c r="B58" s="51">
        <v>5346</v>
      </c>
      <c r="C58" s="57"/>
      <c r="D58" s="58"/>
      <c r="E58" s="58"/>
      <c r="F58" s="59"/>
      <c r="G58" s="60"/>
      <c r="H58" s="61"/>
      <c r="I58" s="61"/>
      <c r="J58" s="61"/>
      <c r="K58" s="61"/>
    </row>
    <row r="59" spans="1:11" x14ac:dyDescent="0.25">
      <c r="A59" s="56" t="s">
        <v>47</v>
      </c>
      <c r="B59" s="51">
        <v>5348</v>
      </c>
      <c r="C59" s="57"/>
      <c r="D59" s="58"/>
      <c r="E59" s="58"/>
      <c r="F59" s="59"/>
      <c r="G59" s="60"/>
      <c r="H59" s="61"/>
      <c r="I59" s="61"/>
      <c r="J59" s="61"/>
      <c r="K59" s="61"/>
    </row>
    <row r="60" spans="1:11" x14ac:dyDescent="0.25">
      <c r="A60" s="56" t="s">
        <v>13</v>
      </c>
      <c r="B60" s="51">
        <v>5380</v>
      </c>
      <c r="C60" s="57"/>
      <c r="D60" s="58"/>
      <c r="E60" s="58"/>
      <c r="F60" s="59"/>
      <c r="G60" s="60"/>
      <c r="H60" s="61"/>
      <c r="I60" s="61"/>
      <c r="J60" s="61"/>
      <c r="K60" s="61"/>
    </row>
    <row r="61" spans="1:11" x14ac:dyDescent="0.25">
      <c r="A61" s="56" t="s">
        <v>14</v>
      </c>
      <c r="B61" s="51">
        <v>5420</v>
      </c>
      <c r="C61" s="57"/>
      <c r="D61" s="58"/>
      <c r="E61" s="58"/>
      <c r="F61" s="59"/>
      <c r="G61" s="60"/>
      <c r="H61" s="61">
        <v>31.72</v>
      </c>
      <c r="I61" s="61">
        <v>565.45000000000005</v>
      </c>
      <c r="J61" s="61">
        <v>600</v>
      </c>
      <c r="K61" s="61">
        <v>600</v>
      </c>
    </row>
    <row r="62" spans="1:11" x14ac:dyDescent="0.25">
      <c r="A62" s="56" t="s">
        <v>15</v>
      </c>
      <c r="B62" s="51">
        <v>5430</v>
      </c>
      <c r="C62" s="57"/>
      <c r="D62" s="58"/>
      <c r="E62" s="58"/>
      <c r="F62" s="59"/>
      <c r="G62" s="60"/>
      <c r="H62" s="61">
        <v>579.99</v>
      </c>
      <c r="I62" s="61"/>
      <c r="J62" s="61">
        <v>1300</v>
      </c>
      <c r="K62" s="61">
        <v>1300</v>
      </c>
    </row>
    <row r="63" spans="1:11" x14ac:dyDescent="0.25">
      <c r="A63" s="56" t="s">
        <v>16</v>
      </c>
      <c r="B63" s="51">
        <v>5450</v>
      </c>
      <c r="C63" s="57"/>
      <c r="D63" s="58"/>
      <c r="E63" s="58"/>
      <c r="F63" s="59"/>
      <c r="G63" s="60"/>
      <c r="H63" s="61"/>
      <c r="I63" s="61"/>
      <c r="J63" s="61"/>
      <c r="K63" s="61"/>
    </row>
    <row r="64" spans="1:11" x14ac:dyDescent="0.25">
      <c r="A64" s="56" t="s">
        <v>17</v>
      </c>
      <c r="B64" s="51">
        <v>5460</v>
      </c>
      <c r="C64" s="57"/>
      <c r="D64" s="58"/>
      <c r="E64" s="58"/>
      <c r="F64" s="59"/>
      <c r="G64" s="60"/>
      <c r="H64" s="61"/>
      <c r="I64" s="61"/>
      <c r="J64" s="61"/>
      <c r="K64" s="61"/>
    </row>
    <row r="65" spans="1:11" x14ac:dyDescent="0.25">
      <c r="A65" s="56" t="s">
        <v>21</v>
      </c>
      <c r="B65" s="51">
        <v>5480</v>
      </c>
      <c r="C65" s="57"/>
      <c r="D65" s="58"/>
      <c r="E65" s="58"/>
      <c r="F65" s="59"/>
      <c r="G65" s="60"/>
      <c r="H65" s="61"/>
      <c r="I65" s="61"/>
      <c r="J65" s="61"/>
      <c r="K65" s="61"/>
    </row>
    <row r="66" spans="1:11" x14ac:dyDescent="0.25">
      <c r="A66" s="56" t="s">
        <v>29</v>
      </c>
      <c r="B66" s="51">
        <v>5490</v>
      </c>
      <c r="C66" s="57"/>
      <c r="D66" s="58"/>
      <c r="E66" s="58"/>
      <c r="F66" s="59"/>
      <c r="G66" s="60"/>
      <c r="H66" s="61"/>
      <c r="I66" s="61"/>
      <c r="J66" s="61"/>
      <c r="K66" s="61"/>
    </row>
    <row r="67" spans="1:11" x14ac:dyDescent="0.25">
      <c r="A67" s="56" t="s">
        <v>18</v>
      </c>
      <c r="B67" s="51">
        <v>5510</v>
      </c>
      <c r="C67" s="57"/>
      <c r="D67" s="58"/>
      <c r="E67" s="58"/>
      <c r="F67" s="59"/>
      <c r="G67" s="60"/>
      <c r="H67" s="61">
        <v>1006.95</v>
      </c>
      <c r="I67" s="61">
        <v>151.41</v>
      </c>
      <c r="J67" s="61">
        <v>2000</v>
      </c>
      <c r="K67" s="61">
        <v>2000</v>
      </c>
    </row>
    <row r="68" spans="1:11" x14ac:dyDescent="0.25">
      <c r="A68" s="56" t="s">
        <v>63</v>
      </c>
      <c r="B68" s="51">
        <v>5580</v>
      </c>
      <c r="C68" s="57"/>
      <c r="D68" s="58"/>
      <c r="E68" s="58"/>
      <c r="F68" s="59"/>
      <c r="G68" s="60"/>
      <c r="H68" s="61">
        <v>328.75</v>
      </c>
      <c r="I68" s="61">
        <v>317.04000000000002</v>
      </c>
      <c r="J68" s="61">
        <v>700</v>
      </c>
      <c r="K68" s="61">
        <v>700</v>
      </c>
    </row>
    <row r="69" spans="1:11" x14ac:dyDescent="0.25">
      <c r="A69" s="56" t="s">
        <v>19</v>
      </c>
      <c r="B69" s="51">
        <v>5710</v>
      </c>
      <c r="C69" s="57"/>
      <c r="D69" s="58"/>
      <c r="E69" s="58"/>
      <c r="F69" s="59"/>
      <c r="G69" s="60"/>
      <c r="H69" s="61">
        <v>2187.66</v>
      </c>
      <c r="I69" s="61">
        <v>715.79</v>
      </c>
      <c r="J69" s="61">
        <v>2500</v>
      </c>
      <c r="K69" s="61">
        <v>2500</v>
      </c>
    </row>
    <row r="70" spans="1:11" x14ac:dyDescent="0.25">
      <c r="A70" s="56" t="s">
        <v>62</v>
      </c>
      <c r="B70" s="51">
        <v>5730</v>
      </c>
      <c r="C70" s="57"/>
      <c r="D70" s="58"/>
      <c r="E70" s="58"/>
      <c r="F70" s="59"/>
      <c r="G70" s="60"/>
      <c r="H70" s="61">
        <v>275</v>
      </c>
      <c r="I70" s="61">
        <v>595</v>
      </c>
      <c r="J70" s="61">
        <v>475</v>
      </c>
      <c r="K70" s="61">
        <v>475</v>
      </c>
    </row>
    <row r="71" spans="1:11" x14ac:dyDescent="0.25">
      <c r="A71" s="56" t="s">
        <v>20</v>
      </c>
      <c r="B71" s="51">
        <v>5740</v>
      </c>
      <c r="C71" s="57"/>
      <c r="D71" s="58"/>
      <c r="E71" s="58"/>
      <c r="F71" s="59"/>
      <c r="G71" s="60"/>
      <c r="H71" s="61"/>
      <c r="I71" s="61"/>
      <c r="J71" s="61"/>
      <c r="K71" s="22"/>
    </row>
    <row r="72" spans="1:11" x14ac:dyDescent="0.25">
      <c r="A72" s="62" t="s">
        <v>25</v>
      </c>
      <c r="B72" s="63">
        <v>5780</v>
      </c>
      <c r="C72" s="64"/>
      <c r="D72" s="65"/>
      <c r="E72" s="65"/>
      <c r="F72" s="66"/>
      <c r="G72" s="67"/>
      <c r="H72" s="68"/>
      <c r="I72" s="68"/>
      <c r="J72" s="68"/>
      <c r="K72" s="36"/>
    </row>
    <row r="73" spans="1:11" x14ac:dyDescent="0.25">
      <c r="A73" s="31" t="s">
        <v>3</v>
      </c>
      <c r="B73" s="32"/>
      <c r="C73" s="32"/>
      <c r="D73" s="32"/>
      <c r="E73" s="32"/>
      <c r="F73" s="33"/>
      <c r="G73" s="32"/>
      <c r="H73" s="35">
        <f>SUM(H48:H72)</f>
        <v>7277.0599999999995</v>
      </c>
      <c r="I73" s="35">
        <f>SUM(I48:I72)</f>
        <v>5452.18</v>
      </c>
      <c r="J73" s="35">
        <f>SUM(J48:J72)</f>
        <v>13025</v>
      </c>
      <c r="K73" s="36">
        <f>SUM(K48:K72)</f>
        <v>13025</v>
      </c>
    </row>
    <row r="74" spans="1:11" x14ac:dyDescent="0.25">
      <c r="A74" s="37" t="s">
        <v>11</v>
      </c>
      <c r="B74" s="38"/>
      <c r="C74" s="38"/>
      <c r="D74" s="38"/>
      <c r="E74" s="38"/>
      <c r="F74" s="39"/>
      <c r="G74" s="38"/>
      <c r="H74" s="98"/>
      <c r="I74" s="40"/>
      <c r="J74" s="41"/>
      <c r="K74" s="42">
        <f>(K73-J73)/J73</f>
        <v>0</v>
      </c>
    </row>
    <row r="76" spans="1:11" s="92" customFormat="1" ht="15.6" x14ac:dyDescent="0.25">
      <c r="A76" s="86" t="s">
        <v>31</v>
      </c>
      <c r="B76" s="87"/>
      <c r="C76" s="87"/>
      <c r="D76" s="87"/>
      <c r="E76" s="87"/>
      <c r="F76" s="88"/>
      <c r="G76" s="87"/>
      <c r="H76" s="89"/>
      <c r="I76" s="89"/>
      <c r="J76" s="89"/>
      <c r="K76" s="91"/>
    </row>
    <row r="77" spans="1:11" x14ac:dyDescent="0.25">
      <c r="A77" s="17" t="s">
        <v>31</v>
      </c>
      <c r="B77" s="18">
        <v>5305</v>
      </c>
      <c r="C77" s="69"/>
      <c r="D77" s="69"/>
      <c r="E77" s="69"/>
      <c r="F77" s="70"/>
      <c r="G77" s="69"/>
      <c r="H77" s="21"/>
      <c r="I77" s="21"/>
      <c r="J77" s="71"/>
      <c r="K77" s="22"/>
    </row>
    <row r="80" spans="1:11" s="73" customFormat="1" x14ac:dyDescent="0.25">
      <c r="A80" s="72" t="s">
        <v>26</v>
      </c>
      <c r="B80" s="32"/>
      <c r="C80" s="32"/>
      <c r="D80" s="32"/>
      <c r="E80" s="32"/>
      <c r="F80" s="33"/>
      <c r="G80" s="32"/>
      <c r="H80" s="34">
        <f>+H73+H41+H77</f>
        <v>204860.66</v>
      </c>
      <c r="I80" s="34">
        <f>+I73+I41+I77</f>
        <v>229644.16999999998</v>
      </c>
      <c r="J80" s="35">
        <f>+J73+J41+J77</f>
        <v>255195.83799999999</v>
      </c>
      <c r="K80" s="36">
        <f>+K73+K41+K77</f>
        <v>277205.59999999998</v>
      </c>
    </row>
    <row r="81" spans="1:11" ht="13.8" thickBot="1" x14ac:dyDescent="0.3">
      <c r="A81" s="74" t="s">
        <v>11</v>
      </c>
      <c r="B81" s="75"/>
      <c r="C81" s="75"/>
      <c r="D81" s="75"/>
      <c r="E81" s="75"/>
      <c r="F81" s="76"/>
      <c r="G81" s="75"/>
      <c r="H81" s="77"/>
      <c r="I81" s="77"/>
      <c r="J81" s="78"/>
      <c r="K81" s="79">
        <f>(K80-J80)/J80</f>
        <v>8.6246555478698639E-2</v>
      </c>
    </row>
    <row r="84" spans="1:11" x14ac:dyDescent="0.25">
      <c r="A84" s="5" t="s">
        <v>28</v>
      </c>
      <c r="B84" s="80"/>
      <c r="C84" s="48"/>
      <c r="D84" s="48"/>
      <c r="E84" s="48"/>
      <c r="G84" s="5" t="s">
        <v>27</v>
      </c>
      <c r="I84" s="80"/>
      <c r="J84" s="48"/>
      <c r="K84" s="48"/>
    </row>
  </sheetData>
  <phoneticPr fontId="0" type="noConversion"/>
  <pageMargins left="1.1100000000000001" right="0.5" top="0.4" bottom="0.4" header="0.5" footer="0.5"/>
  <pageSetup scale="7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Town of West Tisbury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TownAcct</dc:creator>
  <cp:lastModifiedBy>Jen Rand</cp:lastModifiedBy>
  <cp:lastPrinted>2020-12-31T18:39:47Z</cp:lastPrinted>
  <dcterms:created xsi:type="dcterms:W3CDTF">2004-10-08T13:20:23Z</dcterms:created>
  <dcterms:modified xsi:type="dcterms:W3CDTF">2021-12-27T19:25:46Z</dcterms:modified>
</cp:coreProperties>
</file>